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mes/Documents/Scouts/QSWP/Website/members/"/>
    </mc:Choice>
  </mc:AlternateContent>
  <xr:revisionPtr revIDLastSave="0" documentId="13_ncr:1_{3BF774BE-256A-D54D-9F94-0C09E6741FD2}" xr6:coauthVersionLast="36" xr6:coauthVersionMax="45" xr10:uidLastSave="{00000000-0000-0000-0000-000000000000}"/>
  <bookViews>
    <workbookView xWindow="0" yWindow="460" windowWidth="29040" windowHeight="15840" xr2:uid="{39A3B966-7835-4064-B644-437CBCEF6E9F}"/>
  </bookViews>
  <sheets>
    <sheet name="Summary 2019-20" sheetId="1" r:id="rId1"/>
    <sheet name="Notes 2019-20" sheetId="2" r:id="rId2"/>
    <sheet name="Budget 2020-21" sheetId="3" r:id="rId3"/>
  </sheets>
  <externalReferences>
    <externalReference r:id="rId4"/>
  </externalReferenc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B20" i="3"/>
  <c r="B29" i="2"/>
  <c r="B20" i="2"/>
  <c r="B14" i="2"/>
  <c r="B8" i="2"/>
  <c r="B12" i="1"/>
  <c r="B22" i="1"/>
  <c r="B29" i="1"/>
  <c r="B25" i="1"/>
  <c r="B26" i="1"/>
  <c r="B31" i="1"/>
  <c r="A2" i="1"/>
</calcChain>
</file>

<file path=xl/sharedStrings.xml><?xml version="1.0" encoding="utf-8"?>
<sst xmlns="http://schemas.openxmlformats.org/spreadsheetml/2006/main" count="78" uniqueCount="52">
  <si>
    <t>Queen Scout Working Party</t>
  </si>
  <si>
    <t>Income</t>
  </si>
  <si>
    <t>Amount</t>
  </si>
  <si>
    <t>Notes</t>
  </si>
  <si>
    <t>Membership</t>
  </si>
  <si>
    <t>Weekends Away</t>
  </si>
  <si>
    <t>Donations</t>
  </si>
  <si>
    <t>Socials</t>
  </si>
  <si>
    <t>Other</t>
  </si>
  <si>
    <t>Shop</t>
  </si>
  <si>
    <t>Total</t>
  </si>
  <si>
    <t>Expenditure</t>
  </si>
  <si>
    <t>Postage &amp; Stationary</t>
  </si>
  <si>
    <t>Website Hosting</t>
  </si>
  <si>
    <t>Note 1</t>
  </si>
  <si>
    <t>Committee Expenses</t>
  </si>
  <si>
    <t>Merchandising</t>
  </si>
  <si>
    <t>Add Income</t>
  </si>
  <si>
    <t>Error</t>
  </si>
  <si>
    <t>Subtract Expenditure</t>
  </si>
  <si>
    <t>Balance Carried Forward (05/04/2020)</t>
  </si>
  <si>
    <t>Balance Brought Forward (06/04/2019)</t>
  </si>
  <si>
    <t>Surplus/Deficit for Year</t>
  </si>
  <si>
    <t>Notes To Accounts</t>
  </si>
  <si>
    <t>Category</t>
  </si>
  <si>
    <t>Social Events</t>
  </si>
  <si>
    <t>International Social</t>
  </si>
  <si>
    <t>Note 2</t>
  </si>
  <si>
    <t>Weekend Away 19</t>
  </si>
  <si>
    <t>Weekend Away 20</t>
  </si>
  <si>
    <t>Note 3</t>
  </si>
  <si>
    <t>Note 4</t>
  </si>
  <si>
    <t>Weekend Away 19 - Camping</t>
  </si>
  <si>
    <t>Weekend Away 19 - Saturday Camping</t>
  </si>
  <si>
    <t>Note 4 - Weekends Away Income</t>
  </si>
  <si>
    <t>Note 3 - Weekends Away Expenditure</t>
  </si>
  <si>
    <t>Note 2 - Socials Expenditure</t>
  </si>
  <si>
    <t>Note 1 - Socials Income</t>
  </si>
  <si>
    <t>20/21</t>
  </si>
  <si>
    <t>Start of Year</t>
  </si>
  <si>
    <t>Postage &amp; Stationery</t>
  </si>
  <si>
    <t>Committee Meeting Expenses</t>
  </si>
  <si>
    <t>.</t>
  </si>
  <si>
    <t>End of Year</t>
  </si>
  <si>
    <t>Weekend Away 2020</t>
  </si>
  <si>
    <t>Shop Sales</t>
  </si>
  <si>
    <t>Contingency Fund of £1000 matained</t>
  </si>
  <si>
    <t>Budget 2020/21</t>
  </si>
  <si>
    <r>
      <t xml:space="preserve">Social Fund </t>
    </r>
    <r>
      <rPr>
        <sz val="10"/>
        <rFont val="Pru Sans Normal"/>
      </rPr>
      <t>£1 per member at end of year</t>
    </r>
  </si>
  <si>
    <t>Interest</t>
  </si>
  <si>
    <t>Weekend Away 19 - Celebration Only</t>
  </si>
  <si>
    <t>Edinburgh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</si>
</sst>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£&quot;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Pru Sans Normal"/>
    </font>
    <font>
      <sz val="11"/>
      <name val="Pru Sans Normal"/>
    </font>
    <font>
      <sz val="10"/>
      <name val="Pru Sans Norm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3" fillId="0" borderId="0" xfId="0" quotePrefix="1" applyFont="1"/>
    <xf numFmtId="165" fontId="0" fillId="0" borderId="0" xfId="0" applyNumberForma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/>
    <xf numFmtId="164" fontId="0" fillId="0" borderId="0" xfId="1" applyFont="1"/>
    <xf numFmtId="164" fontId="0" fillId="0" borderId="1" xfId="1" applyFont="1" applyBorder="1"/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</cellXfs>
  <cellStyles count="2">
    <cellStyle name="Comma" xfId="1" builtinId="3"/>
    <cellStyle name="Normal" xfId="0" builtinId="0"/>
  </cellStyles>
  <dxfs count="12">
    <dxf>
      <numFmt numFmtId="165" formatCode="&quot;£&quot;#,##0.00"/>
    </dxf>
    <dxf>
      <numFmt numFmtId="165" formatCode="&quot;£&quot;#,##0.00"/>
    </dxf>
    <dxf>
      <numFmt numFmtId="165" formatCode="&quot;£&quot;#,##0.00"/>
    </dxf>
    <dxf>
      <numFmt numFmtId="165" formatCode="&quot;£&quot;#,##0.00"/>
    </dxf>
    <dxf>
      <numFmt numFmtId="165" formatCode="&quot;£&quot;#,##0.00"/>
    </dxf>
    <dxf>
      <numFmt numFmtId="165" formatCode="&quot;£&quot;#,##0.00"/>
    </dxf>
    <dxf>
      <numFmt numFmtId="165" formatCode="&quot;£&quot;#,##0.00"/>
    </dxf>
    <dxf>
      <numFmt numFmtId="165" formatCode="&quot;£&quot;#,##0.00"/>
    </dxf>
    <dxf>
      <numFmt numFmtId="165" formatCode="&quot;£&quot;#,##0.00"/>
    </dxf>
    <dxf>
      <numFmt numFmtId="165" formatCode="&quot;£&quot;#,##0.00"/>
    </dxf>
    <dxf>
      <numFmt numFmtId="165" formatCode="&quot;£&quot;#,##0.00"/>
    </dxf>
    <dxf>
      <numFmt numFmtId="165" formatCode="&quot;£&quot;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2</xdr:row>
      <xdr:rowOff>171450</xdr:rowOff>
    </xdr:from>
    <xdr:to>
      <xdr:col>6</xdr:col>
      <xdr:colOff>476250</xdr:colOff>
      <xdr:row>9</xdr:row>
      <xdr:rowOff>0</xdr:rowOff>
    </xdr:to>
    <xdr:pic>
      <xdr:nvPicPr>
        <xdr:cNvPr id="2" name="Picture 11" descr="Logo- large">
          <a:extLst>
            <a:ext uri="{FF2B5EF4-FFF2-40B4-BE49-F238E27FC236}">
              <a16:creationId xmlns:a16="http://schemas.microsoft.com/office/drawing/2014/main" id="{07F7951D-760A-4601-87AC-2E29581E3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1" t="4236" r="3488" b="4236"/>
        <a:stretch>
          <a:fillRect/>
        </a:stretch>
      </xdr:blipFill>
      <xdr:spPr bwMode="auto">
        <a:xfrm>
          <a:off x="4162425" y="571500"/>
          <a:ext cx="17716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3</xdr:row>
      <xdr:rowOff>0</xdr:rowOff>
    </xdr:from>
    <xdr:to>
      <xdr:col>5</xdr:col>
      <xdr:colOff>504825</xdr:colOff>
      <xdr:row>9</xdr:row>
      <xdr:rowOff>28575</xdr:rowOff>
    </xdr:to>
    <xdr:pic>
      <xdr:nvPicPr>
        <xdr:cNvPr id="2" name="Picture 11" descr="Logo- large">
          <a:extLst>
            <a:ext uri="{FF2B5EF4-FFF2-40B4-BE49-F238E27FC236}">
              <a16:creationId xmlns:a16="http://schemas.microsoft.com/office/drawing/2014/main" id="{C520549D-E867-4A0A-8070-F22E78612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1" t="4236" r="3488" b="4236"/>
        <a:stretch>
          <a:fillRect/>
        </a:stretch>
      </xdr:blipFill>
      <xdr:spPr bwMode="auto">
        <a:xfrm>
          <a:off x="3514725" y="590550"/>
          <a:ext cx="19621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3</xdr:row>
      <xdr:rowOff>47625</xdr:rowOff>
    </xdr:from>
    <xdr:to>
      <xdr:col>5</xdr:col>
      <xdr:colOff>533400</xdr:colOff>
      <xdr:row>9</xdr:row>
      <xdr:rowOff>76200</xdr:rowOff>
    </xdr:to>
    <xdr:pic>
      <xdr:nvPicPr>
        <xdr:cNvPr id="2" name="Picture 11" descr="Logo- large">
          <a:extLst>
            <a:ext uri="{FF2B5EF4-FFF2-40B4-BE49-F238E27FC236}">
              <a16:creationId xmlns:a16="http://schemas.microsoft.com/office/drawing/2014/main" id="{A1939A89-57AB-43D8-8862-8B233781E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1" t="4236" r="3488" b="4236"/>
        <a:stretch>
          <a:fillRect/>
        </a:stretch>
      </xdr:blipFill>
      <xdr:spPr bwMode="auto">
        <a:xfrm>
          <a:off x="3505200" y="638175"/>
          <a:ext cx="19621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/DropBox/Dropbox/QSWP/Accounts/2019-20/QSWP-19-20Account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Sheet"/>
      <sheetName val="TopSheet"/>
      <sheetName val="Notes"/>
      <sheetName val="By Category Summary"/>
      <sheetName val="By Category Detailed"/>
      <sheetName val="With Budget"/>
      <sheetName val="Montly Report"/>
      <sheetName val="Bank Balances"/>
      <sheetName val="Income Ledger"/>
      <sheetName val="Expenditure Ledger"/>
      <sheetName val="Funds"/>
      <sheetName val="Bank Accounts"/>
      <sheetName val="Categories"/>
      <sheetName val="QSWP-19-20Accounts"/>
    </sheetNames>
    <sheetDataSet>
      <sheetData sheetId="0">
        <row r="25">
          <cell r="D25">
            <v>43561</v>
          </cell>
          <cell r="G25">
            <v>43926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F610BC-B5B4-46B2-8C43-A50A565B15FE}" name="tblTSIncome" displayName="tblTSIncome" ref="A4:C12" totalsRowCount="1">
  <autoFilter ref="A4:C11" xr:uid="{B2A3B4C4-F572-4352-9A76-52316449F1CE}"/>
  <tableColumns count="3">
    <tableColumn id="1" xr3:uid="{0C760958-EA78-46C9-B684-B858578C5B5C}" name="Income" totalsRowLabel="Total"/>
    <tableColumn id="2" xr3:uid="{F626E8CA-14FE-41FC-8094-92F5C8EE09CD}" name="Amount" totalsRowFunction="sum" dataDxfId="11" totalsRowDxfId="10"/>
    <tableColumn id="6" xr3:uid="{C0E20EB3-FD47-407A-9619-64E06A40D1B5}" name="Notes"/>
  </tableColumns>
  <tableStyleInfo name="TableStyleLight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B55142D-C829-4A22-A9E8-DB4273B6CF05}" name="tblTSExpend" displayName="tblTSExpend" ref="A14:C22" totalsRowCount="1">
  <autoFilter ref="A14:C21" xr:uid="{1E1F9087-AB24-4C89-80ED-F0CB4FDFDA9D}"/>
  <tableColumns count="3">
    <tableColumn id="1" xr3:uid="{071A4068-4A46-4971-8661-F3325AF35D96}" name="Expenditure" totalsRowLabel="Total"/>
    <tableColumn id="2" xr3:uid="{48DF986A-64CC-4F91-8ECD-1BD205F61DB5}" name="Amount" totalsRowFunction="sum" dataDxfId="9" totalsRowDxfId="8"/>
    <tableColumn id="5" xr3:uid="{2AF92CC4-79D9-4511-AE4E-1805D5619776}" name="Notes"/>
  </tableColumns>
  <tableStyleInfo name="TableStyleLight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B612BAE-75D5-4B4C-8CEB-FEA55D552981}" name="tblNote_Socials" displayName="tblNote_Socials" ref="A5:B8" totalsRowCount="1">
  <autoFilter ref="A5:B7" xr:uid="{447E8056-6020-4D28-891D-DD97664AA1BF}"/>
  <tableColumns count="2">
    <tableColumn id="1" xr3:uid="{7C525733-0CFE-459A-8F1C-6EA9610283C2}" name="Category" totalsRowLabel="Total"/>
    <tableColumn id="2" xr3:uid="{0292C758-CDDF-4949-8A96-50B9C433B797}" name="Amount" totalsRowFunction="sum" dataDxfId="7" totalsRowDxfId="6">
      <calculatedColumnFormula>SUMIF([1]!Expenditure[Category],tblNote_Socials[[#This Row],[Category]],[1]!Expenditure[Amount])</calculatedColumnFormula>
    </tableColumn>
  </tableColumns>
  <tableStyleInfo name="TableStyleLight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8932B3A-A061-4244-A4F6-1114FE59B132}" name="tblNote_Socials5" displayName="tblNote_Socials5" ref="A11:B14" totalsRowCount="1">
  <autoFilter ref="A11:B13" xr:uid="{2B9CD775-ACF4-4B7C-B94B-C18350F842EE}"/>
  <tableColumns count="2">
    <tableColumn id="1" xr3:uid="{5281BFFE-9A8E-4545-AF2C-F3F7B6C0CAC5}" name="Category" totalsRowLabel="Total"/>
    <tableColumn id="2" xr3:uid="{7CB6DCF3-E340-4FC1-9E95-080461FA2254}" name="Amount" totalsRowFunction="sum" dataDxfId="5" totalsRowDxfId="4"/>
  </tableColumns>
  <tableStyleInfo name="TableStyleLight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C0C2EFC-31C5-4992-A7DC-A4F3280544D0}" name="tblNote_Weekends_Away" displayName="tblNote_Weekends_Away" ref="A17:B20" totalsRowCount="1">
  <autoFilter ref="A17:B19" xr:uid="{1541AECF-829F-46F9-8269-61DF5695A69C}"/>
  <tableColumns count="2">
    <tableColumn id="1" xr3:uid="{CE1C7E21-7749-4036-9050-12C73125A5B5}" name="Category" totalsRowLabel="Total"/>
    <tableColumn id="2" xr3:uid="{28528082-2F13-4F47-A809-383C7113A942}" name="Amount" totalsRowFunction="sum" dataDxfId="3" totalsRowDxfId="2"/>
  </tableColumns>
  <tableStyleInfo name="TableStyleLight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35FA814-7901-4482-8811-9E01E2787EDA}" name="tblNote_Weekends_Away7" displayName="tblNote_Weekends_Away7" ref="A23:B29" totalsRowCount="1">
  <autoFilter ref="A23:B28" xr:uid="{5931057C-BED5-4CF0-BCFF-162858925A0A}"/>
  <tableColumns count="2">
    <tableColumn id="1" xr3:uid="{F63982D0-6763-4FF2-A796-9EF6066CA3B3}" name="Category" totalsRowLabel="Total"/>
    <tableColumn id="2" xr3:uid="{2D9D3FCD-FB8C-49F6-90F0-DB991F930703}" name="Amount" totalsRowFunction="sum" dataDxfId="1" totalsRowDxfId="0">
      <calculatedColumnFormula>SUMIF([1]!Expenditure[Category],tblNote_Weekends_Away7[[#This Row],[Category]],[1]!Expenditure[Amount])</calculatedColumnFormula>
    </tableColumn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673AA-F3F5-4EB8-ABA6-39FAAF15A64F}">
  <dimension ref="A1:G33"/>
  <sheetViews>
    <sheetView tabSelected="1" workbookViewId="0">
      <selection activeCell="B31" sqref="B31"/>
    </sheetView>
  </sheetViews>
  <sheetFormatPr baseColWidth="10" defaultColWidth="8.83203125" defaultRowHeight="15"/>
  <cols>
    <col min="1" max="1" width="35.5" bestFit="1" customWidth="1"/>
    <col min="2" max="2" width="10.5" bestFit="1" customWidth="1"/>
    <col min="3" max="3" width="8.5" bestFit="1" customWidth="1"/>
  </cols>
  <sheetData>
    <row r="1" spans="1:7" ht="16">
      <c r="A1" s="11" t="s">
        <v>0</v>
      </c>
      <c r="B1" s="11"/>
      <c r="C1" s="11"/>
      <c r="D1" s="11"/>
      <c r="E1" s="11"/>
      <c r="F1" s="11"/>
      <c r="G1" s="1"/>
    </row>
    <row r="2" spans="1:7" ht="16">
      <c r="A2" s="12" t="str">
        <f>"Income &amp; Expenditure Account " &amp; TEXT([1]SetupSheet!D25,"dd/mm/yyyy") &amp; " - " &amp; TEXT([1]SetupSheet!G25,"dd/mm/yyyy")</f>
        <v>Income &amp; Expenditure Account 06/04/2019 - 05/04/2020</v>
      </c>
      <c r="B2" s="12"/>
      <c r="C2" s="12"/>
      <c r="D2" s="12"/>
      <c r="E2" s="12"/>
      <c r="F2" s="12"/>
      <c r="G2" s="2"/>
    </row>
    <row r="3" spans="1:7">
      <c r="D3" s="3"/>
    </row>
    <row r="4" spans="1:7" ht="16">
      <c r="A4" s="4" t="s">
        <v>1</v>
      </c>
      <c r="B4" s="3" t="s">
        <v>2</v>
      </c>
      <c r="C4" t="s">
        <v>3</v>
      </c>
      <c r="D4" s="3"/>
    </row>
    <row r="5" spans="1:7">
      <c r="A5" t="s">
        <v>4</v>
      </c>
      <c r="B5" s="3">
        <v>803.12000000000194</v>
      </c>
      <c r="D5" s="3"/>
    </row>
    <row r="6" spans="1:7">
      <c r="A6" t="s">
        <v>5</v>
      </c>
      <c r="B6" s="3">
        <v>2110</v>
      </c>
      <c r="C6" t="s">
        <v>31</v>
      </c>
      <c r="D6" s="3"/>
    </row>
    <row r="7" spans="1:7">
      <c r="A7" t="s">
        <v>6</v>
      </c>
      <c r="B7" s="3">
        <v>84.63</v>
      </c>
      <c r="D7" s="3"/>
    </row>
    <row r="8" spans="1:7">
      <c r="A8" t="s">
        <v>49</v>
      </c>
      <c r="B8" s="3">
        <v>1.2600000000000002</v>
      </c>
      <c r="D8" s="3"/>
    </row>
    <row r="9" spans="1:7">
      <c r="A9" t="s">
        <v>7</v>
      </c>
      <c r="B9" s="3">
        <v>305</v>
      </c>
      <c r="C9" t="s">
        <v>14</v>
      </c>
      <c r="D9" s="3"/>
    </row>
    <row r="10" spans="1:7">
      <c r="A10" t="s">
        <v>8</v>
      </c>
      <c r="B10" s="3">
        <v>14.77</v>
      </c>
      <c r="D10" s="3"/>
      <c r="E10" s="5"/>
    </row>
    <row r="11" spans="1:7">
      <c r="A11" t="s">
        <v>9</v>
      </c>
      <c r="B11" s="3">
        <v>695.44</v>
      </c>
      <c r="D11" s="3"/>
    </row>
    <row r="12" spans="1:7">
      <c r="A12" t="s">
        <v>10</v>
      </c>
      <c r="B12" s="3">
        <f>SUBTOTAL(109,tblTSIncome[Amount])</f>
        <v>4014.2200000000021</v>
      </c>
      <c r="D12" s="3"/>
    </row>
    <row r="13" spans="1:7">
      <c r="D13" s="3"/>
    </row>
    <row r="14" spans="1:7" ht="16">
      <c r="A14" s="4" t="s">
        <v>11</v>
      </c>
      <c r="B14" s="3" t="s">
        <v>2</v>
      </c>
      <c r="C14" t="s">
        <v>3</v>
      </c>
      <c r="D14" s="3"/>
    </row>
    <row r="15" spans="1:7">
      <c r="A15" t="s">
        <v>12</v>
      </c>
      <c r="B15" s="3">
        <v>72.309999999999988</v>
      </c>
      <c r="D15" s="3"/>
    </row>
    <row r="16" spans="1:7">
      <c r="A16" t="s">
        <v>13</v>
      </c>
      <c r="B16" s="3">
        <v>23.160000000000004</v>
      </c>
      <c r="D16" s="3"/>
    </row>
    <row r="17" spans="1:4">
      <c r="A17" t="s">
        <v>5</v>
      </c>
      <c r="B17" s="3">
        <v>5108.88</v>
      </c>
      <c r="C17" t="s">
        <v>30</v>
      </c>
      <c r="D17" s="3"/>
    </row>
    <row r="18" spans="1:4">
      <c r="A18" t="s">
        <v>7</v>
      </c>
      <c r="B18" s="3">
        <v>572.85</v>
      </c>
      <c r="C18" t="s">
        <v>27</v>
      </c>
      <c r="D18" s="3"/>
    </row>
    <row r="19" spans="1:4">
      <c r="A19" t="s">
        <v>15</v>
      </c>
      <c r="B19" s="3">
        <v>39.92</v>
      </c>
      <c r="D19" s="3"/>
    </row>
    <row r="20" spans="1:4">
      <c r="A20" t="s">
        <v>16</v>
      </c>
      <c r="B20" s="3">
        <v>798.76</v>
      </c>
      <c r="D20" s="3"/>
    </row>
    <row r="21" spans="1:4">
      <c r="A21" t="s">
        <v>8</v>
      </c>
      <c r="B21" s="3">
        <v>102.55999999999999</v>
      </c>
      <c r="D21" s="3"/>
    </row>
    <row r="22" spans="1:4">
      <c r="A22" t="s">
        <v>10</v>
      </c>
      <c r="B22" s="3">
        <f>SUBTOTAL(109,tblTSExpend[Amount])</f>
        <v>6718.4400000000014</v>
      </c>
      <c r="D22" s="3"/>
    </row>
    <row r="24" spans="1:4">
      <c r="A24" s="6" t="s">
        <v>21</v>
      </c>
      <c r="B24" s="3">
        <v>4530.18</v>
      </c>
    </row>
    <row r="25" spans="1:4">
      <c r="A25" s="6" t="s">
        <v>17</v>
      </c>
      <c r="B25" s="3">
        <f>tblTSIncome[[#Totals],[Amount]]</f>
        <v>4014.2200000000021</v>
      </c>
    </row>
    <row r="26" spans="1:4">
      <c r="A26" s="6" t="s">
        <v>19</v>
      </c>
      <c r="B26" s="3">
        <f>tblTSExpend[[#Totals],[Amount]]</f>
        <v>6718.4400000000014</v>
      </c>
    </row>
    <row r="27" spans="1:4">
      <c r="A27" s="6" t="s">
        <v>20</v>
      </c>
      <c r="B27" s="3">
        <v>1825.96</v>
      </c>
    </row>
    <row r="28" spans="1:4">
      <c r="A28" s="6"/>
      <c r="B28" s="3"/>
    </row>
    <row r="29" spans="1:4">
      <c r="A29" s="6" t="s">
        <v>22</v>
      </c>
      <c r="B29" s="3">
        <f>tblTSIncome[[#Totals],[Amount]]-tblTSExpend[[#Totals],[Amount]]</f>
        <v>-2704.2199999999993</v>
      </c>
    </row>
    <row r="31" spans="1:4">
      <c r="A31" s="6" t="s">
        <v>18</v>
      </c>
      <c r="B31" s="3">
        <f>B24+B25-B26-B27</f>
        <v>0</v>
      </c>
    </row>
    <row r="32" spans="1:4">
      <c r="A32" s="6"/>
      <c r="B32" s="3"/>
    </row>
    <row r="33" spans="1:2">
      <c r="A33" s="6"/>
      <c r="B33" s="3"/>
    </row>
  </sheetData>
  <mergeCells count="2">
    <mergeCell ref="A1:F1"/>
    <mergeCell ref="A2:F2"/>
  </mergeCells>
  <pageMargins left="0.25" right="0.25" top="0.75" bottom="0.75" header="0.3" footer="0.3"/>
  <pageSetup paperSize="9" orientation="portrait" horizontalDpi="4294967295" verticalDpi="4294967295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D7EE3-D557-41A4-94A9-A7057809F170}">
  <dimension ref="A1:F482"/>
  <sheetViews>
    <sheetView workbookViewId="0">
      <selection sqref="A1:F1"/>
    </sheetView>
  </sheetViews>
  <sheetFormatPr baseColWidth="10" defaultColWidth="8.83203125" defaultRowHeight="15"/>
  <cols>
    <col min="1" max="1" width="36.1640625" bestFit="1" customWidth="1"/>
    <col min="2" max="2" width="11" customWidth="1"/>
  </cols>
  <sheetData>
    <row r="1" spans="1:6" ht="16">
      <c r="A1" s="11" t="s">
        <v>0</v>
      </c>
      <c r="B1" s="11"/>
      <c r="C1" s="11"/>
      <c r="D1" s="11"/>
      <c r="E1" s="11"/>
      <c r="F1" s="11"/>
    </row>
    <row r="2" spans="1:6" ht="16">
      <c r="A2" s="12" t="s">
        <v>23</v>
      </c>
      <c r="B2" s="12"/>
      <c r="C2" s="12"/>
      <c r="D2" s="12"/>
      <c r="E2" s="12"/>
      <c r="F2" s="12"/>
    </row>
    <row r="4" spans="1:6">
      <c r="A4" t="s">
        <v>37</v>
      </c>
    </row>
    <row r="5" spans="1:6">
      <c r="A5" t="s">
        <v>24</v>
      </c>
      <c r="B5" t="s">
        <v>2</v>
      </c>
    </row>
    <row r="6" spans="1:6">
      <c r="A6" t="s">
        <v>25</v>
      </c>
      <c r="B6" s="3">
        <v>241</v>
      </c>
    </row>
    <row r="7" spans="1:6">
      <c r="A7" t="s">
        <v>26</v>
      </c>
      <c r="B7" s="3">
        <v>64</v>
      </c>
    </row>
    <row r="8" spans="1:6">
      <c r="A8" t="s">
        <v>10</v>
      </c>
      <c r="B8" s="3">
        <f>SUBTOTAL(109,tblNote_Socials[Amount])</f>
        <v>305</v>
      </c>
    </row>
    <row r="10" spans="1:6">
      <c r="A10" t="s">
        <v>36</v>
      </c>
    </row>
    <row r="11" spans="1:6">
      <c r="A11" t="s">
        <v>24</v>
      </c>
      <c r="B11" t="s">
        <v>2</v>
      </c>
    </row>
    <row r="12" spans="1:6">
      <c r="A12" t="s">
        <v>25</v>
      </c>
      <c r="B12" s="3">
        <v>344.85</v>
      </c>
    </row>
    <row r="13" spans="1:6">
      <c r="A13" t="s">
        <v>26</v>
      </c>
      <c r="B13" s="3">
        <v>128</v>
      </c>
    </row>
    <row r="14" spans="1:6">
      <c r="A14" t="s">
        <v>10</v>
      </c>
      <c r="B14" s="3">
        <f>SUBTOTAL(109,tblNote_Socials5[Amount])</f>
        <v>472.85</v>
      </c>
    </row>
    <row r="16" spans="1:6">
      <c r="A16" t="s">
        <v>35</v>
      </c>
    </row>
    <row r="17" spans="1:2">
      <c r="A17" t="s">
        <v>24</v>
      </c>
      <c r="B17" t="s">
        <v>2</v>
      </c>
    </row>
    <row r="18" spans="1:2">
      <c r="A18" t="s">
        <v>28</v>
      </c>
      <c r="B18" s="3">
        <v>5108.88</v>
      </c>
    </row>
    <row r="19" spans="1:2">
      <c r="A19" t="s">
        <v>29</v>
      </c>
      <c r="B19" s="3">
        <v>100</v>
      </c>
    </row>
    <row r="20" spans="1:2">
      <c r="A20" t="s">
        <v>10</v>
      </c>
      <c r="B20" s="3">
        <f>SUBTOTAL(109,tblNote_Weekends_Away[Amount])</f>
        <v>5208.88</v>
      </c>
    </row>
    <row r="22" spans="1:2">
      <c r="A22" t="s">
        <v>34</v>
      </c>
    </row>
    <row r="23" spans="1:2">
      <c r="A23" t="s">
        <v>24</v>
      </c>
      <c r="B23" t="s">
        <v>2</v>
      </c>
    </row>
    <row r="24" spans="1:2">
      <c r="A24" t="s">
        <v>28</v>
      </c>
      <c r="B24" s="3">
        <v>960</v>
      </c>
    </row>
    <row r="25" spans="1:2">
      <c r="A25" t="s">
        <v>32</v>
      </c>
      <c r="B25" s="3">
        <v>400</v>
      </c>
    </row>
    <row r="26" spans="1:2">
      <c r="A26" t="s">
        <v>50</v>
      </c>
      <c r="B26" s="3">
        <v>595</v>
      </c>
    </row>
    <row r="27" spans="1:2">
      <c r="A27" t="s">
        <v>33</v>
      </c>
      <c r="B27" s="3">
        <v>20</v>
      </c>
    </row>
    <row r="28" spans="1:2">
      <c r="A28" t="s">
        <v>29</v>
      </c>
      <c r="B28" s="3">
        <v>135</v>
      </c>
    </row>
    <row r="29" spans="1:2">
      <c r="A29" t="s">
        <v>10</v>
      </c>
      <c r="B29" s="3">
        <f>SUBTOTAL(109,tblNote_Weekends_Away7[Amount])</f>
        <v>2110</v>
      </c>
    </row>
    <row r="309" spans="2:2">
      <c r="B309" s="3"/>
    </row>
    <row r="310" spans="2:2">
      <c r="B310" s="3"/>
    </row>
    <row r="311" spans="2:2">
      <c r="B311" s="3"/>
    </row>
    <row r="312" spans="2:2">
      <c r="B312" s="3"/>
    </row>
    <row r="313" spans="2:2">
      <c r="B313" s="3"/>
    </row>
    <row r="314" spans="2:2">
      <c r="B314" s="3"/>
    </row>
    <row r="352" spans="2:2">
      <c r="B352" s="3"/>
    </row>
    <row r="353" spans="2:2">
      <c r="B353" s="3"/>
    </row>
    <row r="354" spans="2:2">
      <c r="B354" s="3"/>
    </row>
    <row r="355" spans="2:2">
      <c r="B355" s="3"/>
    </row>
    <row r="356" spans="2:2">
      <c r="B356" s="3"/>
    </row>
    <row r="357" spans="2:2">
      <c r="B357" s="3"/>
    </row>
    <row r="358" spans="2:2">
      <c r="B358" s="3"/>
    </row>
    <row r="359" spans="2:2">
      <c r="B359" s="3"/>
    </row>
    <row r="360" spans="2:2">
      <c r="B360" s="3"/>
    </row>
    <row r="361" spans="2:2">
      <c r="B361" s="3"/>
    </row>
    <row r="362" spans="2:2">
      <c r="B362" s="3"/>
    </row>
    <row r="363" spans="2:2">
      <c r="B363" s="3"/>
    </row>
    <row r="364" spans="2:2">
      <c r="B364" s="3"/>
    </row>
    <row r="365" spans="2:2">
      <c r="B365" s="3"/>
    </row>
    <row r="366" spans="2:2">
      <c r="B366" s="3"/>
    </row>
    <row r="367" spans="2:2">
      <c r="B367" s="3"/>
    </row>
    <row r="368" spans="2:2">
      <c r="B368" s="3"/>
    </row>
    <row r="369" spans="2:2">
      <c r="B369" s="3"/>
    </row>
    <row r="370" spans="2:2">
      <c r="B370" s="3"/>
    </row>
    <row r="371" spans="2:2">
      <c r="B371" s="3"/>
    </row>
    <row r="372" spans="2:2">
      <c r="B372" s="3"/>
    </row>
    <row r="373" spans="2:2">
      <c r="B373" s="3"/>
    </row>
    <row r="374" spans="2:2">
      <c r="B374" s="3"/>
    </row>
    <row r="375" spans="2:2">
      <c r="B375" s="3"/>
    </row>
    <row r="379" spans="2:2">
      <c r="B379" s="3"/>
    </row>
    <row r="380" spans="2:2">
      <c r="B380" s="3"/>
    </row>
    <row r="381" spans="2:2">
      <c r="B381" s="3"/>
    </row>
    <row r="382" spans="2:2">
      <c r="B382" s="3"/>
    </row>
    <row r="383" spans="2:2">
      <c r="B383" s="3"/>
    </row>
    <row r="384" spans="2:2">
      <c r="B384" s="3"/>
    </row>
    <row r="409" spans="2:2">
      <c r="B409" s="3"/>
    </row>
    <row r="410" spans="2:2">
      <c r="B410" s="3"/>
    </row>
    <row r="411" spans="2:2">
      <c r="B411" s="3"/>
    </row>
    <row r="412" spans="2:2">
      <c r="B412" s="3"/>
    </row>
    <row r="413" spans="2:2">
      <c r="B413" s="3"/>
    </row>
    <row r="414" spans="2:2">
      <c r="B414" s="3"/>
    </row>
    <row r="415" spans="2:2">
      <c r="B415" s="3"/>
    </row>
    <row r="416" spans="2:2">
      <c r="B416" s="3"/>
    </row>
    <row r="417" spans="2:2">
      <c r="B417" s="3"/>
    </row>
    <row r="418" spans="2:2">
      <c r="B418" s="3"/>
    </row>
    <row r="419" spans="2:2">
      <c r="B419" s="3"/>
    </row>
    <row r="420" spans="2:2">
      <c r="B420" s="3"/>
    </row>
    <row r="421" spans="2:2">
      <c r="B421" s="3"/>
    </row>
    <row r="422" spans="2:2">
      <c r="B422" s="3"/>
    </row>
    <row r="423" spans="2:2">
      <c r="B423" s="3"/>
    </row>
    <row r="424" spans="2:2">
      <c r="B424" s="3"/>
    </row>
    <row r="425" spans="2:2">
      <c r="B425" s="3"/>
    </row>
    <row r="426" spans="2:2">
      <c r="B426" s="3"/>
    </row>
    <row r="427" spans="2:2">
      <c r="B427" s="3"/>
    </row>
    <row r="428" spans="2:2">
      <c r="B428" s="3"/>
    </row>
    <row r="429" spans="2:2">
      <c r="B429" s="3"/>
    </row>
    <row r="430" spans="2:2">
      <c r="B430" s="3"/>
    </row>
    <row r="431" spans="2:2">
      <c r="B431" s="3"/>
    </row>
    <row r="432" spans="2:2">
      <c r="B432" s="3"/>
    </row>
    <row r="433" spans="2:2">
      <c r="B433" s="3"/>
    </row>
    <row r="434" spans="2:2">
      <c r="B434" s="3"/>
    </row>
    <row r="435" spans="2:2">
      <c r="B435" s="3"/>
    </row>
    <row r="439" spans="2:2">
      <c r="B439" s="3"/>
    </row>
    <row r="440" spans="2:2">
      <c r="B440" s="3"/>
    </row>
    <row r="441" spans="2:2">
      <c r="B441" s="3"/>
    </row>
    <row r="442" spans="2:2">
      <c r="B442" s="3"/>
    </row>
    <row r="443" spans="2:2">
      <c r="B443" s="3"/>
    </row>
    <row r="444" spans="2:2">
      <c r="B444" s="3"/>
    </row>
    <row r="469" spans="2:2">
      <c r="B469" s="3"/>
    </row>
    <row r="470" spans="2:2">
      <c r="B470" s="3"/>
    </row>
    <row r="471" spans="2:2">
      <c r="B471" s="3"/>
    </row>
    <row r="472" spans="2:2">
      <c r="B472" s="3"/>
    </row>
    <row r="473" spans="2:2">
      <c r="B473" s="3"/>
    </row>
    <row r="474" spans="2:2">
      <c r="B474" s="3"/>
    </row>
    <row r="478" spans="2:2">
      <c r="B478" s="3"/>
    </row>
    <row r="479" spans="2:2">
      <c r="B479" s="3"/>
    </row>
    <row r="480" spans="2:2">
      <c r="B480" s="3"/>
    </row>
    <row r="481" spans="2:2">
      <c r="B481" s="3"/>
    </row>
    <row r="482" spans="2:2">
      <c r="B482" s="3"/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4294967295" verticalDpi="4294967295" r:id="rId1"/>
  <drawing r:id="rId2"/>
  <tableParts count="4">
    <tablePart r:id="rId3"/>
    <tablePart r:id="rId4"/>
    <tablePart r:id="rId5"/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1F145-500C-4EE8-8223-1C4AE17ADE51}">
  <dimension ref="A1:F22"/>
  <sheetViews>
    <sheetView workbookViewId="0">
      <selection activeCell="B8" sqref="B8"/>
    </sheetView>
  </sheetViews>
  <sheetFormatPr baseColWidth="10" defaultColWidth="8.83203125" defaultRowHeight="15"/>
  <cols>
    <col min="1" max="1" width="36.5" bestFit="1" customWidth="1"/>
    <col min="2" max="3" width="9.5" bestFit="1" customWidth="1"/>
  </cols>
  <sheetData>
    <row r="1" spans="1:6" ht="16">
      <c r="A1" s="11" t="s">
        <v>0</v>
      </c>
      <c r="B1" s="11"/>
      <c r="C1" s="11"/>
      <c r="D1" s="11"/>
      <c r="E1" s="11"/>
      <c r="F1" s="11"/>
    </row>
    <row r="2" spans="1:6" ht="16">
      <c r="A2" s="12" t="s">
        <v>47</v>
      </c>
      <c r="B2" s="12"/>
      <c r="C2" s="12"/>
      <c r="D2" s="12"/>
      <c r="E2" s="12"/>
      <c r="F2" s="12"/>
    </row>
    <row r="4" spans="1:6">
      <c r="A4" s="7"/>
      <c r="B4" t="s">
        <v>38</v>
      </c>
    </row>
    <row r="5" spans="1:6">
      <c r="A5" s="7"/>
      <c r="B5" s="8"/>
    </row>
    <row r="6" spans="1:6">
      <c r="A6" s="7" t="s">
        <v>39</v>
      </c>
      <c r="B6" s="8">
        <f>'Summary 2019-20'!B27</f>
        <v>1825.96</v>
      </c>
    </row>
    <row r="7" spans="1:6">
      <c r="B7" s="8"/>
    </row>
    <row r="8" spans="1:6">
      <c r="A8" t="s">
        <v>4</v>
      </c>
      <c r="B8" s="8">
        <v>850</v>
      </c>
    </row>
    <row r="9" spans="1:6">
      <c r="A9" s="10" t="s">
        <v>45</v>
      </c>
      <c r="B9" s="8">
        <v>200</v>
      </c>
    </row>
    <row r="10" spans="1:6">
      <c r="A10" t="s">
        <v>51</v>
      </c>
      <c r="B10" s="8">
        <v>48</v>
      </c>
    </row>
    <row r="12" spans="1:6">
      <c r="A12" t="s">
        <v>40</v>
      </c>
      <c r="B12" s="8">
        <v>-100</v>
      </c>
    </row>
    <row r="13" spans="1:6">
      <c r="A13" t="s">
        <v>13</v>
      </c>
      <c r="B13" s="8">
        <v>-250</v>
      </c>
    </row>
    <row r="14" spans="1:6">
      <c r="A14" t="s">
        <v>44</v>
      </c>
      <c r="B14" s="8">
        <v>-35</v>
      </c>
    </row>
    <row r="15" spans="1:6">
      <c r="A15" t="s">
        <v>48</v>
      </c>
      <c r="B15" s="8">
        <v>-170</v>
      </c>
    </row>
    <row r="16" spans="1:6">
      <c r="A16" t="s">
        <v>41</v>
      </c>
      <c r="B16" s="8">
        <v>-150</v>
      </c>
    </row>
    <row r="17" spans="1:3">
      <c r="A17" t="s">
        <v>16</v>
      </c>
      <c r="B17" s="8">
        <v>-400</v>
      </c>
    </row>
    <row r="18" spans="1:3">
      <c r="C18" s="8"/>
    </row>
    <row r="19" spans="1:3">
      <c r="B19" s="8"/>
      <c r="C19" t="s">
        <v>42</v>
      </c>
    </row>
    <row r="20" spans="1:3" ht="16" thickBot="1">
      <c r="A20" s="7" t="s">
        <v>43</v>
      </c>
      <c r="B20" s="9">
        <f>SUM(B6:B19)</f>
        <v>1818.96</v>
      </c>
    </row>
    <row r="21" spans="1:3" ht="16" thickTop="1"/>
    <row r="22" spans="1:3">
      <c r="A22" t="s">
        <v>46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2019-20</vt:lpstr>
      <vt:lpstr>Notes 2019-20</vt:lpstr>
      <vt:lpstr>Budget 2020-21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</dc:creator>
  <cp:lastModifiedBy>James Baker</cp:lastModifiedBy>
  <cp:lastPrinted>2020-04-10T12:52:08Z</cp:lastPrinted>
  <dcterms:created xsi:type="dcterms:W3CDTF">2020-04-10T12:29:13Z</dcterms:created>
  <dcterms:modified xsi:type="dcterms:W3CDTF">2020-04-10T16:22:56Z</dcterms:modified>
</cp:coreProperties>
</file>